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hare\AMFI\"/>
    </mc:Choice>
  </mc:AlternateContent>
  <bookViews>
    <workbookView xWindow="600" yWindow="645" windowWidth="18615" windowHeight="7365" activeTab="1"/>
  </bookViews>
  <sheets>
    <sheet name="Illustrative portfolio" sheetId="2" r:id="rId1"/>
    <sheet name="Liquidity Risk" sheetId="1" r:id="rId2"/>
    <sheet name="Interest rate risk" sheetId="3" r:id="rId3"/>
    <sheet name="Credit risk" sheetId="4" r:id="rId4"/>
    <sheet name="Crisil ICRA transition matrix" sheetId="5" r:id="rId5"/>
  </sheets>
  <calcPr calcId="152511"/>
</workbook>
</file>

<file path=xl/calcChain.xml><?xml version="1.0" encoding="utf-8"?>
<calcChain xmlns="http://schemas.openxmlformats.org/spreadsheetml/2006/main">
  <c r="C17" i="4" l="1"/>
  <c r="D18" i="4"/>
  <c r="D15" i="4"/>
  <c r="E15" i="4"/>
  <c r="D6" i="4" s="1"/>
  <c r="C15" i="4"/>
  <c r="E26" i="1"/>
  <c r="E24" i="1"/>
  <c r="F24" i="1" s="1"/>
  <c r="D24" i="2"/>
  <c r="E25" i="1" s="1"/>
  <c r="F25" i="1" s="1"/>
  <c r="D25" i="2"/>
  <c r="D23" i="2"/>
  <c r="O33" i="5"/>
  <c r="D17" i="4" s="1"/>
  <c r="P31" i="5"/>
  <c r="O34" i="5"/>
  <c r="N34" i="5"/>
  <c r="C18" i="4" s="1"/>
  <c r="N33" i="5"/>
  <c r="O32" i="5"/>
  <c r="N32" i="5"/>
  <c r="C16" i="4" s="1"/>
  <c r="S7" i="5"/>
  <c r="C8" i="4"/>
  <c r="C7" i="4"/>
  <c r="C6" i="4"/>
  <c r="C5" i="4"/>
  <c r="E5" i="4" s="1"/>
  <c r="G5" i="4" s="1"/>
  <c r="G3" i="4"/>
  <c r="C38" i="2"/>
  <c r="B38" i="2" s="1"/>
  <c r="C26" i="2"/>
  <c r="F26" i="1"/>
  <c r="D27" i="1"/>
  <c r="C18" i="1"/>
  <c r="C22" i="1" s="1"/>
  <c r="C17" i="1"/>
  <c r="C21" i="1" s="1"/>
  <c r="C16" i="1"/>
  <c r="F15" i="1"/>
  <c r="F11" i="1"/>
  <c r="F7" i="1"/>
  <c r="F5" i="1"/>
  <c r="P32" i="5" l="1"/>
  <c r="E16" i="4" s="1"/>
  <c r="D7" i="4" s="1"/>
  <c r="D16" i="4"/>
  <c r="P34" i="5"/>
  <c r="E18" i="4" s="1"/>
  <c r="D9" i="4" s="1"/>
  <c r="P33" i="5"/>
  <c r="E17" i="4" s="1"/>
  <c r="D8" i="4" s="1"/>
  <c r="D19" i="2"/>
  <c r="E21" i="1"/>
  <c r="F21" i="1" s="1"/>
  <c r="E16" i="1"/>
  <c r="F16" i="1" s="1"/>
  <c r="E10" i="1"/>
  <c r="E22" i="1"/>
  <c r="E17" i="1"/>
  <c r="F17" i="1" s="1"/>
  <c r="E12" i="1"/>
  <c r="E6" i="1"/>
  <c r="F6" i="1" s="1"/>
  <c r="E18" i="1"/>
  <c r="E13" i="1"/>
  <c r="F13" i="1" s="1"/>
  <c r="E8" i="1"/>
  <c r="F8" i="1" s="1"/>
  <c r="E20" i="1"/>
  <c r="F20" i="1" s="1"/>
  <c r="E14" i="1"/>
  <c r="E9" i="1"/>
  <c r="F9" i="1" s="1"/>
  <c r="F14" i="1"/>
  <c r="F18" i="1"/>
  <c r="F12" i="1"/>
  <c r="F10" i="1"/>
  <c r="D5" i="2"/>
  <c r="D16" i="2"/>
  <c r="D7" i="2"/>
  <c r="D17" i="2"/>
  <c r="D15" i="2"/>
  <c r="D13" i="2"/>
  <c r="D12" i="2"/>
  <c r="D11" i="2"/>
  <c r="D9" i="2"/>
  <c r="D20" i="2"/>
  <c r="D21" i="2"/>
  <c r="D8" i="2"/>
  <c r="C10" i="4"/>
  <c r="F22" i="1"/>
  <c r="E27" i="1"/>
  <c r="D26" i="2" l="1"/>
  <c r="F27" i="1"/>
  <c r="E7" i="4" l="1"/>
  <c r="G7" i="4" s="1"/>
  <c r="E9" i="4"/>
  <c r="G9" i="4" s="1"/>
  <c r="C6" i="3"/>
  <c r="E6" i="4"/>
  <c r="G6" i="4" s="1"/>
  <c r="E8" i="4"/>
  <c r="G8" i="4" s="1"/>
  <c r="F6" i="3" l="1"/>
  <c r="D6" i="3"/>
  <c r="E6" i="3"/>
  <c r="G10" i="4"/>
</calcChain>
</file>

<file path=xl/comments1.xml><?xml version="1.0" encoding="utf-8"?>
<comments xmlns="http://schemas.openxmlformats.org/spreadsheetml/2006/main">
  <authors>
    <author>70024235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Impact in case of liquidation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For calculation of impact we have asumed FD are booked for 91 Day matuity and loss will be for carry period of the FD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Impact in case of liquidation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Impact in case of liquidation</t>
        </r>
      </text>
    </comment>
  </commentList>
</comments>
</file>

<file path=xl/sharedStrings.xml><?xml version="1.0" encoding="utf-8"?>
<sst xmlns="http://schemas.openxmlformats.org/spreadsheetml/2006/main" count="94" uniqueCount="47">
  <si>
    <t>Liquidity Risk</t>
  </si>
  <si>
    <t>Instrument</t>
  </si>
  <si>
    <t>Impact Cost in BPS</t>
  </si>
  <si>
    <t>Weightage</t>
  </si>
  <si>
    <t>Average Maturity</t>
  </si>
  <si>
    <t>Impact on one day returns  (%)</t>
  </si>
  <si>
    <t>CBLO</t>
  </si>
  <si>
    <t>Treasury Bill</t>
  </si>
  <si>
    <t>Certificate of Deposit</t>
  </si>
  <si>
    <t>AAA</t>
  </si>
  <si>
    <t>AA</t>
  </si>
  <si>
    <t>A</t>
  </si>
  <si>
    <t>Commercial Paper</t>
  </si>
  <si>
    <t>NCD</t>
  </si>
  <si>
    <t>BRDS</t>
  </si>
  <si>
    <t>Average maturity</t>
  </si>
  <si>
    <t>Allocation</t>
  </si>
  <si>
    <t xml:space="preserve">Average maturity of FD is assumed </t>
  </si>
  <si>
    <t>Interest rate Risk</t>
  </si>
  <si>
    <t>Average Maturity in years</t>
  </si>
  <si>
    <t>Credit Risk</t>
  </si>
  <si>
    <t>Rating</t>
  </si>
  <si>
    <t>Allocation %</t>
  </si>
  <si>
    <t>Impact of downgrade (BPS)</t>
  </si>
  <si>
    <t>Sovereign</t>
  </si>
  <si>
    <t>BBB</t>
  </si>
  <si>
    <t>ICRA</t>
  </si>
  <si>
    <t>CRISIL</t>
  </si>
  <si>
    <t>Average</t>
  </si>
  <si>
    <t>Average maturity of all instruments other than FD and Cash i.e. 85% of the portfolio</t>
  </si>
  <si>
    <t>Fixed Deposit</t>
  </si>
  <si>
    <t xml:space="preserve">Fixed Deposit </t>
  </si>
  <si>
    <t xml:space="preserve">Average maturity of Cash is assumed </t>
  </si>
  <si>
    <t>Transition matrix numbers:</t>
  </si>
  <si>
    <t>AAA to AA and below</t>
  </si>
  <si>
    <t>AA to A and below</t>
  </si>
  <si>
    <t>A to BBB and below</t>
  </si>
  <si>
    <t>Transition</t>
  </si>
  <si>
    <t>The above numbers have been taken from the transition matrix data given in the next sheet.</t>
  </si>
  <si>
    <t>Probability of Downgrade (average of crisil and icra numbers)</t>
  </si>
  <si>
    <t>The net returns post impact  will be after adjusting for carry yield and expenses.</t>
  </si>
  <si>
    <t>BBB to B and below</t>
  </si>
  <si>
    <t>Transition and Default Study for 2013-14</t>
  </si>
  <si>
    <t>Source:</t>
  </si>
  <si>
    <t>Crisil Default Study 2013</t>
  </si>
  <si>
    <t>Movement in %ge</t>
  </si>
  <si>
    <t>All the numbers in italics in the sheets are assumptions.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</si>
</sst>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0.0000%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rebuchet MS"/>
      <family val="2"/>
    </font>
    <font>
      <i/>
      <sz val="9"/>
      <color theme="1"/>
      <name val="Trebuchet MS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Trebuchet MS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1" xfId="0" applyFont="1" applyFill="1" applyBorder="1"/>
    <xf numFmtId="43" fontId="2" fillId="0" borderId="1" xfId="1" applyFont="1" applyFill="1" applyBorder="1"/>
    <xf numFmtId="0" fontId="3" fillId="0" borderId="1" xfId="0" applyFont="1" applyFill="1" applyBorder="1"/>
    <xf numFmtId="0" fontId="0" fillId="0" borderId="1" xfId="0" applyFill="1" applyBorder="1"/>
    <xf numFmtId="10" fontId="0" fillId="0" borderId="1" xfId="2" applyNumberFormat="1" applyFont="1" applyFill="1" applyBorder="1"/>
    <xf numFmtId="164" fontId="0" fillId="0" borderId="1" xfId="1" applyNumberFormat="1" applyFont="1" applyFill="1" applyBorder="1"/>
    <xf numFmtId="0" fontId="4" fillId="0" borderId="1" xfId="0" applyFont="1" applyFill="1" applyBorder="1" applyAlignment="1"/>
    <xf numFmtId="10" fontId="5" fillId="0" borderId="1" xfId="2" applyNumberFormat="1" applyFont="1" applyFill="1" applyBorder="1" applyAlignment="1"/>
    <xf numFmtId="0" fontId="5" fillId="0" borderId="1" xfId="0" applyFont="1" applyFill="1" applyBorder="1" applyAlignment="1"/>
    <xf numFmtId="10" fontId="0" fillId="0" borderId="1" xfId="0" applyNumberFormat="1" applyFill="1" applyBorder="1"/>
    <xf numFmtId="0" fontId="3" fillId="0" borderId="0" xfId="0" applyFont="1" applyFill="1" applyBorder="1" applyAlignment="1"/>
    <xf numFmtId="43" fontId="0" fillId="0" borderId="1" xfId="1" applyFont="1" applyFill="1" applyBorder="1"/>
    <xf numFmtId="0" fontId="0" fillId="0" borderId="0" xfId="0" applyFill="1" applyBorder="1"/>
    <xf numFmtId="43" fontId="0" fillId="0" borderId="0" xfId="1" applyFont="1"/>
    <xf numFmtId="166" fontId="0" fillId="0" borderId="0" xfId="2" applyNumberFormat="1" applyFont="1" applyFill="1"/>
    <xf numFmtId="166" fontId="0" fillId="0" borderId="1" xfId="2" applyNumberFormat="1" applyFont="1" applyFill="1" applyBorder="1" applyAlignment="1">
      <alignment horizontal="right"/>
    </xf>
    <xf numFmtId="167" fontId="0" fillId="0" borderId="0" xfId="2" applyNumberFormat="1" applyFont="1" applyFill="1"/>
    <xf numFmtId="10" fontId="0" fillId="0" borderId="0" xfId="2" applyNumberFormat="1" applyFont="1" applyFill="1"/>
    <xf numFmtId="0" fontId="2" fillId="0" borderId="0" xfId="0" applyFont="1" applyFill="1" applyBorder="1"/>
    <xf numFmtId="10" fontId="0" fillId="0" borderId="0" xfId="2" applyNumberFormat="1" applyFont="1" applyFill="1" applyBorder="1"/>
    <xf numFmtId="43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Fill="1" applyBorder="1" applyAlignment="1">
      <alignment horizontal="center" wrapText="1"/>
    </xf>
    <xf numFmtId="10" fontId="2" fillId="0" borderId="1" xfId="2" applyNumberFormat="1" applyFont="1" applyFill="1" applyBorder="1"/>
    <xf numFmtId="0" fontId="4" fillId="0" borderId="0" xfId="0" applyFont="1" applyFill="1" applyBorder="1" applyAlignment="1"/>
    <xf numFmtId="0" fontId="2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0" fontId="5" fillId="0" borderId="1" xfId="2" applyNumberFormat="1" applyFont="1" applyFill="1" applyBorder="1"/>
    <xf numFmtId="165" fontId="5" fillId="0" borderId="1" xfId="1" applyNumberFormat="1" applyFont="1" applyFill="1" applyBorder="1"/>
    <xf numFmtId="0" fontId="7" fillId="0" borderId="1" xfId="0" applyFont="1" applyFill="1" applyBorder="1"/>
    <xf numFmtId="9" fontId="5" fillId="0" borderId="1" xfId="0" applyNumberFormat="1" applyFont="1" applyFill="1" applyBorder="1"/>
    <xf numFmtId="10" fontId="1" fillId="0" borderId="1" xfId="2" applyNumberFormat="1" applyFont="1" applyFill="1" applyBorder="1"/>
    <xf numFmtId="164" fontId="1" fillId="0" borderId="1" xfId="1" applyNumberFormat="1" applyFont="1" applyFill="1" applyBorder="1"/>
    <xf numFmtId="10" fontId="1" fillId="0" borderId="1" xfId="2" applyNumberFormat="1" applyFont="1" applyFill="1" applyBorder="1" applyAlignment="1"/>
    <xf numFmtId="164" fontId="0" fillId="0" borderId="1" xfId="0" applyNumberFormat="1" applyFont="1" applyFill="1" applyBorder="1"/>
    <xf numFmtId="0" fontId="8" fillId="0" borderId="1" xfId="0" applyFont="1" applyFill="1" applyBorder="1"/>
    <xf numFmtId="0" fontId="9" fillId="0" borderId="0" xfId="0" applyFont="1"/>
    <xf numFmtId="9" fontId="2" fillId="0" borderId="1" xfId="0" applyNumberFormat="1" applyFont="1" applyFill="1" applyBorder="1"/>
    <xf numFmtId="10" fontId="2" fillId="0" borderId="1" xfId="0" applyNumberFormat="1" applyFont="1" applyFill="1" applyBorder="1"/>
    <xf numFmtId="164" fontId="2" fillId="0" borderId="1" xfId="0" applyNumberFormat="1" applyFont="1" applyFill="1" applyBorder="1"/>
    <xf numFmtId="0" fontId="0" fillId="0" borderId="1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17</xdr:col>
      <xdr:colOff>76200</xdr:colOff>
      <xdr:row>24</xdr:row>
      <xdr:rowOff>47625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1975"/>
          <a:ext cx="10439400" cy="40576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28575</xdr:rowOff>
    </xdr:from>
    <xdr:to>
      <xdr:col>12</xdr:col>
      <xdr:colOff>295275</xdr:colOff>
      <xdr:row>38</xdr:row>
      <xdr:rowOff>38100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172075"/>
          <a:ext cx="7610475" cy="2105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4"/>
  <sheetViews>
    <sheetView topLeftCell="A22" workbookViewId="0">
      <selection activeCell="D23" sqref="D23"/>
    </sheetView>
  </sheetViews>
  <sheetFormatPr defaultRowHeight="15" x14ac:dyDescent="0.25"/>
  <cols>
    <col min="2" max="2" width="33.85546875" customWidth="1"/>
    <col min="3" max="3" width="16.28515625" customWidth="1"/>
    <col min="4" max="4" width="18.140625" customWidth="1"/>
  </cols>
  <sheetData>
    <row r="2" spans="2:4" x14ac:dyDescent="0.25">
      <c r="B2" s="1"/>
      <c r="C2" s="2"/>
      <c r="D2" s="2"/>
    </row>
    <row r="3" spans="2:4" x14ac:dyDescent="0.25">
      <c r="B3" s="3" t="s">
        <v>1</v>
      </c>
      <c r="C3" s="3" t="s">
        <v>3</v>
      </c>
      <c r="D3" s="3" t="s">
        <v>4</v>
      </c>
    </row>
    <row r="4" spans="2:4" ht="16.5" x14ac:dyDescent="0.35">
      <c r="B4" s="42" t="s">
        <v>6</v>
      </c>
      <c r="C4" s="34">
        <v>0.05</v>
      </c>
      <c r="D4" s="8">
        <v>0</v>
      </c>
    </row>
    <row r="5" spans="2:4" ht="16.5" x14ac:dyDescent="0.35">
      <c r="B5" s="42" t="s">
        <v>7</v>
      </c>
      <c r="C5" s="34">
        <v>0.1</v>
      </c>
      <c r="D5" s="8">
        <f>+$B$38/365</f>
        <v>0.10475423045930701</v>
      </c>
    </row>
    <row r="6" spans="2:4" ht="16.5" x14ac:dyDescent="0.35">
      <c r="B6" s="42" t="s">
        <v>8</v>
      </c>
      <c r="C6" s="34"/>
      <c r="D6" s="8"/>
    </row>
    <row r="7" spans="2:4" ht="16.5" x14ac:dyDescent="0.35">
      <c r="B7" s="9" t="s">
        <v>9</v>
      </c>
      <c r="C7" s="34">
        <v>0.15</v>
      </c>
      <c r="D7" s="8">
        <f t="shared" ref="D7:D21" si="0">+$B$38/365</f>
        <v>0.10475423045930701</v>
      </c>
    </row>
    <row r="8" spans="2:4" ht="16.5" x14ac:dyDescent="0.35">
      <c r="B8" s="9" t="s">
        <v>10</v>
      </c>
      <c r="C8" s="34">
        <v>0.15</v>
      </c>
      <c r="D8" s="8">
        <f t="shared" si="0"/>
        <v>0.10475423045930701</v>
      </c>
    </row>
    <row r="9" spans="2:4" ht="16.5" x14ac:dyDescent="0.35">
      <c r="B9" s="9" t="s">
        <v>11</v>
      </c>
      <c r="C9" s="34">
        <v>0.05</v>
      </c>
      <c r="D9" s="8">
        <f t="shared" si="0"/>
        <v>0.10475423045930701</v>
      </c>
    </row>
    <row r="10" spans="2:4" ht="16.5" x14ac:dyDescent="0.35">
      <c r="B10" s="42" t="s">
        <v>12</v>
      </c>
      <c r="C10" s="34"/>
      <c r="D10" s="8"/>
    </row>
    <row r="11" spans="2:4" ht="16.5" x14ac:dyDescent="0.35">
      <c r="B11" s="9" t="s">
        <v>9</v>
      </c>
      <c r="C11" s="10">
        <v>0.15</v>
      </c>
      <c r="D11" s="8">
        <f t="shared" si="0"/>
        <v>0.10475423045930701</v>
      </c>
    </row>
    <row r="12" spans="2:4" ht="16.5" x14ac:dyDescent="0.35">
      <c r="B12" s="9" t="s">
        <v>10</v>
      </c>
      <c r="C12" s="10">
        <v>0.1</v>
      </c>
      <c r="D12" s="8">
        <f t="shared" si="0"/>
        <v>0.10475423045930701</v>
      </c>
    </row>
    <row r="13" spans="2:4" ht="16.5" x14ac:dyDescent="0.35">
      <c r="B13" s="9" t="s">
        <v>11</v>
      </c>
      <c r="C13" s="10">
        <v>0.05</v>
      </c>
      <c r="D13" s="8">
        <f t="shared" si="0"/>
        <v>0.10475423045930701</v>
      </c>
    </row>
    <row r="14" spans="2:4" x14ac:dyDescent="0.25">
      <c r="B14" s="36" t="s">
        <v>13</v>
      </c>
      <c r="C14" s="34"/>
      <c r="D14" s="8"/>
    </row>
    <row r="15" spans="2:4" ht="16.5" x14ac:dyDescent="0.35">
      <c r="B15" s="9" t="s">
        <v>9</v>
      </c>
      <c r="C15" s="34">
        <v>0.05</v>
      </c>
      <c r="D15" s="8">
        <f t="shared" si="0"/>
        <v>0.10475423045930701</v>
      </c>
    </row>
    <row r="16" spans="2:4" ht="16.5" x14ac:dyDescent="0.35">
      <c r="B16" s="9" t="s">
        <v>10</v>
      </c>
      <c r="C16" s="34"/>
      <c r="D16" s="8">
        <f t="shared" si="0"/>
        <v>0.10475423045930701</v>
      </c>
    </row>
    <row r="17" spans="2:4" ht="16.5" x14ac:dyDescent="0.35">
      <c r="B17" s="9" t="s">
        <v>11</v>
      </c>
      <c r="C17" s="34"/>
      <c r="D17" s="8">
        <f t="shared" si="0"/>
        <v>0.10475423045930701</v>
      </c>
    </row>
    <row r="18" spans="2:4" x14ac:dyDescent="0.25">
      <c r="B18" s="36" t="s">
        <v>14</v>
      </c>
      <c r="C18" s="34"/>
      <c r="D18" s="8"/>
    </row>
    <row r="19" spans="2:4" ht="16.5" x14ac:dyDescent="0.35">
      <c r="B19" s="9" t="s">
        <v>9</v>
      </c>
      <c r="C19" s="34">
        <v>0.05</v>
      </c>
      <c r="D19" s="8">
        <f t="shared" si="0"/>
        <v>0.10475423045930701</v>
      </c>
    </row>
    <row r="20" spans="2:4" ht="16.5" x14ac:dyDescent="0.35">
      <c r="B20" s="9" t="s">
        <v>10</v>
      </c>
      <c r="C20" s="34"/>
      <c r="D20" s="8">
        <f t="shared" si="0"/>
        <v>0.10475423045930701</v>
      </c>
    </row>
    <row r="21" spans="2:4" ht="16.5" x14ac:dyDescent="0.35">
      <c r="B21" s="9" t="s">
        <v>11</v>
      </c>
      <c r="C21" s="34"/>
      <c r="D21" s="8">
        <f t="shared" si="0"/>
        <v>0.10475423045930701</v>
      </c>
    </row>
    <row r="22" spans="2:4" ht="16.5" x14ac:dyDescent="0.35">
      <c r="B22" s="42" t="s">
        <v>30</v>
      </c>
      <c r="C22" s="34"/>
      <c r="D22" s="8"/>
    </row>
    <row r="23" spans="2:4" ht="16.5" x14ac:dyDescent="0.35">
      <c r="B23" s="9" t="s">
        <v>9</v>
      </c>
      <c r="C23" s="34">
        <v>0</v>
      </c>
      <c r="D23" s="8">
        <f>+$C$40/365</f>
        <v>0.12328767123287671</v>
      </c>
    </row>
    <row r="24" spans="2:4" ht="16.5" x14ac:dyDescent="0.35">
      <c r="B24" s="9" t="s">
        <v>10</v>
      </c>
      <c r="C24" s="34">
        <v>0.1</v>
      </c>
      <c r="D24" s="8">
        <f t="shared" ref="D24:D25" si="1">+$C$40/365</f>
        <v>0.12328767123287671</v>
      </c>
    </row>
    <row r="25" spans="2:4" ht="16.5" x14ac:dyDescent="0.35">
      <c r="B25" s="9" t="s">
        <v>11</v>
      </c>
      <c r="C25" s="34">
        <v>0</v>
      </c>
      <c r="D25" s="8">
        <f t="shared" si="1"/>
        <v>0.12328767123287671</v>
      </c>
    </row>
    <row r="26" spans="2:4" x14ac:dyDescent="0.25">
      <c r="B26" s="6"/>
      <c r="C26" s="45">
        <f>SUM(C4:C25)</f>
        <v>1.0000000000000002</v>
      </c>
      <c r="D26" s="46">
        <f>+SUMPRODUCT(D4:D25,C4:C25)</f>
        <v>0.10136986301369863</v>
      </c>
    </row>
    <row r="30" spans="2:4" ht="16.5" x14ac:dyDescent="0.35">
      <c r="B30" s="13" t="s">
        <v>29</v>
      </c>
      <c r="C30" s="2"/>
    </row>
    <row r="31" spans="2:4" x14ac:dyDescent="0.25">
      <c r="B31" s="6" t="s">
        <v>15</v>
      </c>
      <c r="C31" s="6" t="s">
        <v>16</v>
      </c>
    </row>
    <row r="32" spans="2:4" x14ac:dyDescent="0.25">
      <c r="B32" s="33">
        <v>0</v>
      </c>
      <c r="C32" s="37">
        <v>0</v>
      </c>
    </row>
    <row r="33" spans="2:3" x14ac:dyDescent="0.25">
      <c r="B33" s="33">
        <v>15</v>
      </c>
      <c r="C33" s="37">
        <v>0.15</v>
      </c>
    </row>
    <row r="34" spans="2:3" x14ac:dyDescent="0.25">
      <c r="B34" s="33">
        <v>30</v>
      </c>
      <c r="C34" s="37">
        <v>0.25</v>
      </c>
    </row>
    <row r="35" spans="2:3" x14ac:dyDescent="0.25">
      <c r="B35" s="33">
        <v>40</v>
      </c>
      <c r="C35" s="37">
        <v>0.2</v>
      </c>
    </row>
    <row r="36" spans="2:3" x14ac:dyDescent="0.25">
      <c r="B36" s="33">
        <v>55</v>
      </c>
      <c r="C36" s="37">
        <v>0.2</v>
      </c>
    </row>
    <row r="37" spans="2:3" x14ac:dyDescent="0.25">
      <c r="B37" s="33">
        <v>75</v>
      </c>
      <c r="C37" s="37">
        <v>0.05</v>
      </c>
    </row>
    <row r="38" spans="2:3" x14ac:dyDescent="0.25">
      <c r="B38" s="4">
        <f>+SUMPRODUCT(C32:C37,B32:B37)/C38</f>
        <v>38.235294117647058</v>
      </c>
      <c r="C38" s="44">
        <f>SUM(C32:C37)</f>
        <v>0.85000000000000009</v>
      </c>
    </row>
    <row r="40" spans="2:3" x14ac:dyDescent="0.25">
      <c r="B40" s="31" t="s">
        <v>17</v>
      </c>
      <c r="C40" s="31">
        <v>45</v>
      </c>
    </row>
    <row r="41" spans="2:3" x14ac:dyDescent="0.25">
      <c r="B41" s="31" t="s">
        <v>32</v>
      </c>
      <c r="C41" s="31">
        <v>0</v>
      </c>
    </row>
    <row r="44" spans="2:3" x14ac:dyDescent="0.25">
      <c r="B44" s="43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F29"/>
  <sheetViews>
    <sheetView tabSelected="1" workbookViewId="0">
      <selection activeCell="G17" sqref="G17"/>
    </sheetView>
  </sheetViews>
  <sheetFormatPr defaultRowHeight="15" x14ac:dyDescent="0.25"/>
  <cols>
    <col min="2" max="2" width="31.85546875" bestFit="1" customWidth="1"/>
    <col min="3" max="3" width="17.42578125" bestFit="1" customWidth="1"/>
    <col min="4" max="4" width="10.7109375" bestFit="1" customWidth="1"/>
    <col min="5" max="5" width="16.5703125" bestFit="1" customWidth="1"/>
    <col min="6" max="6" width="30" bestFit="1" customWidth="1"/>
  </cols>
  <sheetData>
    <row r="3" spans="2:6" x14ac:dyDescent="0.25">
      <c r="B3" s="1" t="s">
        <v>0</v>
      </c>
      <c r="C3" s="2"/>
      <c r="D3" s="2"/>
      <c r="E3" s="2"/>
      <c r="F3" s="2"/>
    </row>
    <row r="4" spans="2:6" x14ac:dyDescent="0.25">
      <c r="B4" s="3" t="s">
        <v>1</v>
      </c>
      <c r="C4" s="36" t="s">
        <v>2</v>
      </c>
      <c r="D4" s="3" t="s">
        <v>3</v>
      </c>
      <c r="E4" s="3" t="s">
        <v>4</v>
      </c>
      <c r="F4" s="4" t="s">
        <v>5</v>
      </c>
    </row>
    <row r="5" spans="2:6" ht="16.5" x14ac:dyDescent="0.35">
      <c r="B5" s="5" t="s">
        <v>6</v>
      </c>
      <c r="C5" s="33">
        <v>0</v>
      </c>
      <c r="D5" s="38">
        <v>0.05</v>
      </c>
      <c r="E5" s="39">
        <v>0</v>
      </c>
      <c r="F5" s="7">
        <f>(-C5/100)*E5*365/100*D5</f>
        <v>0</v>
      </c>
    </row>
    <row r="6" spans="2:6" ht="16.5" x14ac:dyDescent="0.35">
      <c r="B6" s="5" t="s">
        <v>7</v>
      </c>
      <c r="C6" s="33">
        <v>25</v>
      </c>
      <c r="D6" s="38">
        <v>0.1</v>
      </c>
      <c r="E6" s="39">
        <f>+'Illustrative portfolio'!$B$38/365</f>
        <v>0.10475423045930701</v>
      </c>
      <c r="F6" s="7">
        <f t="shared" ref="F6:F22" si="0">(-C6/100)*E6*365/100*D6</f>
        <v>-9.5588235294117654E-3</v>
      </c>
    </row>
    <row r="7" spans="2:6" ht="16.5" x14ac:dyDescent="0.35">
      <c r="B7" s="5" t="s">
        <v>8</v>
      </c>
      <c r="C7" s="33"/>
      <c r="D7" s="38"/>
      <c r="E7" s="39"/>
      <c r="F7" s="7">
        <f t="shared" si="0"/>
        <v>0</v>
      </c>
    </row>
    <row r="8" spans="2:6" ht="16.5" x14ac:dyDescent="0.35">
      <c r="B8" s="9" t="s">
        <v>9</v>
      </c>
      <c r="C8" s="33">
        <v>50</v>
      </c>
      <c r="D8" s="38">
        <v>0.15</v>
      </c>
      <c r="E8" s="39">
        <f>+'Illustrative portfolio'!$B$38/365</f>
        <v>0.10475423045930701</v>
      </c>
      <c r="F8" s="7">
        <f t="shared" si="0"/>
        <v>-2.8676470588235289E-2</v>
      </c>
    </row>
    <row r="9" spans="2:6" ht="16.5" x14ac:dyDescent="0.35">
      <c r="B9" s="9" t="s">
        <v>10</v>
      </c>
      <c r="C9" s="33">
        <v>65</v>
      </c>
      <c r="D9" s="38">
        <v>0.15</v>
      </c>
      <c r="E9" s="39">
        <f>+'Illustrative portfolio'!$B$38/365</f>
        <v>0.10475423045930701</v>
      </c>
      <c r="F9" s="7">
        <f t="shared" si="0"/>
        <v>-3.7279411764705887E-2</v>
      </c>
    </row>
    <row r="10" spans="2:6" ht="16.5" x14ac:dyDescent="0.35">
      <c r="B10" s="9" t="s">
        <v>11</v>
      </c>
      <c r="C10" s="33">
        <v>75</v>
      </c>
      <c r="D10" s="38">
        <v>0.05</v>
      </c>
      <c r="E10" s="39">
        <f>+'Illustrative portfolio'!$B$38/365</f>
        <v>0.10475423045930701</v>
      </c>
      <c r="F10" s="7">
        <f t="shared" si="0"/>
        <v>-1.433823529411765E-2</v>
      </c>
    </row>
    <row r="11" spans="2:6" ht="16.5" x14ac:dyDescent="0.35">
      <c r="B11" s="5" t="s">
        <v>12</v>
      </c>
      <c r="C11" s="33"/>
      <c r="D11" s="38"/>
      <c r="E11" s="39"/>
      <c r="F11" s="7">
        <f t="shared" si="0"/>
        <v>0</v>
      </c>
    </row>
    <row r="12" spans="2:6" ht="16.5" x14ac:dyDescent="0.35">
      <c r="B12" s="9" t="s">
        <v>9</v>
      </c>
      <c r="C12" s="33">
        <v>85</v>
      </c>
      <c r="D12" s="40">
        <v>0.15</v>
      </c>
      <c r="E12" s="39">
        <f>+'Illustrative portfolio'!$B$38/365</f>
        <v>0.10475423045930701</v>
      </c>
      <c r="F12" s="7">
        <f t="shared" si="0"/>
        <v>-4.8750000000000002E-2</v>
      </c>
    </row>
    <row r="13" spans="2:6" ht="16.5" x14ac:dyDescent="0.35">
      <c r="B13" s="9" t="s">
        <v>10</v>
      </c>
      <c r="C13" s="33">
        <v>110</v>
      </c>
      <c r="D13" s="40">
        <v>0.1</v>
      </c>
      <c r="E13" s="39">
        <f>+'Illustrative portfolio'!$B$38/365</f>
        <v>0.10475423045930701</v>
      </c>
      <c r="F13" s="7">
        <f t="shared" si="0"/>
        <v>-4.2058823529411773E-2</v>
      </c>
    </row>
    <row r="14" spans="2:6" ht="16.5" x14ac:dyDescent="0.35">
      <c r="B14" s="9" t="s">
        <v>11</v>
      </c>
      <c r="C14" s="11">
        <v>150</v>
      </c>
      <c r="D14" s="40">
        <v>0.05</v>
      </c>
      <c r="E14" s="39">
        <f>+'Illustrative portfolio'!$B$38/365</f>
        <v>0.10475423045930701</v>
      </c>
      <c r="F14" s="7">
        <f t="shared" si="0"/>
        <v>-2.86764705882353E-2</v>
      </c>
    </row>
    <row r="15" spans="2:6" x14ac:dyDescent="0.25">
      <c r="B15" s="3" t="s">
        <v>13</v>
      </c>
      <c r="C15" s="11"/>
      <c r="D15" s="38"/>
      <c r="E15" s="39"/>
      <c r="F15" s="7">
        <f t="shared" si="0"/>
        <v>0</v>
      </c>
    </row>
    <row r="16" spans="2:6" ht="16.5" x14ac:dyDescent="0.35">
      <c r="B16" s="9" t="s">
        <v>9</v>
      </c>
      <c r="C16" s="11">
        <f>+C12+25</f>
        <v>110</v>
      </c>
      <c r="D16" s="38">
        <v>0.05</v>
      </c>
      <c r="E16" s="39">
        <f>+'Illustrative portfolio'!$B$38/365</f>
        <v>0.10475423045930701</v>
      </c>
      <c r="F16" s="7">
        <f t="shared" si="0"/>
        <v>-2.1029411764705887E-2</v>
      </c>
    </row>
    <row r="17" spans="2:6" ht="16.5" x14ac:dyDescent="0.35">
      <c r="B17" s="9" t="s">
        <v>10</v>
      </c>
      <c r="C17" s="11">
        <f>+C13+25</f>
        <v>135</v>
      </c>
      <c r="D17" s="38"/>
      <c r="E17" s="39">
        <f>+'Illustrative portfolio'!$B$38/365</f>
        <v>0.10475423045930701</v>
      </c>
      <c r="F17" s="7">
        <f t="shared" si="0"/>
        <v>0</v>
      </c>
    </row>
    <row r="18" spans="2:6" ht="16.5" x14ac:dyDescent="0.35">
      <c r="B18" s="9" t="s">
        <v>11</v>
      </c>
      <c r="C18" s="11">
        <f>+C14+25</f>
        <v>175</v>
      </c>
      <c r="D18" s="38"/>
      <c r="E18" s="39">
        <f>+'Illustrative portfolio'!$B$38/365</f>
        <v>0.10475423045930701</v>
      </c>
      <c r="F18" s="7">
        <f t="shared" si="0"/>
        <v>0</v>
      </c>
    </row>
    <row r="19" spans="2:6" x14ac:dyDescent="0.25">
      <c r="B19" s="3" t="s">
        <v>14</v>
      </c>
      <c r="C19" s="11"/>
      <c r="D19" s="38"/>
      <c r="E19" s="39"/>
      <c r="F19" s="7"/>
    </row>
    <row r="20" spans="2:6" ht="16.5" x14ac:dyDescent="0.35">
      <c r="B20" s="9" t="s">
        <v>9</v>
      </c>
      <c r="C20" s="11">
        <v>100</v>
      </c>
      <c r="D20" s="38">
        <v>0.05</v>
      </c>
      <c r="E20" s="39">
        <f>+'Illustrative portfolio'!$B$38/365</f>
        <v>0.10475423045930701</v>
      </c>
      <c r="F20" s="7">
        <f t="shared" si="0"/>
        <v>-1.9117647058823531E-2</v>
      </c>
    </row>
    <row r="21" spans="2:6" ht="16.5" x14ac:dyDescent="0.35">
      <c r="B21" s="9" t="s">
        <v>10</v>
      </c>
      <c r="C21" s="11">
        <f>+C17</f>
        <v>135</v>
      </c>
      <c r="D21" s="38"/>
      <c r="E21" s="39">
        <f>+'Illustrative portfolio'!$B$38/365</f>
        <v>0.10475423045930701</v>
      </c>
      <c r="F21" s="7">
        <f t="shared" si="0"/>
        <v>0</v>
      </c>
    </row>
    <row r="22" spans="2:6" ht="16.5" x14ac:dyDescent="0.35">
      <c r="B22" s="9" t="s">
        <v>11</v>
      </c>
      <c r="C22" s="11">
        <f>+C18</f>
        <v>175</v>
      </c>
      <c r="D22" s="38"/>
      <c r="E22" s="39">
        <f>+'Illustrative portfolio'!$B$38/365</f>
        <v>0.10475423045930701</v>
      </c>
      <c r="F22" s="7">
        <f t="shared" si="0"/>
        <v>0</v>
      </c>
    </row>
    <row r="23" spans="2:6" ht="16.5" x14ac:dyDescent="0.35">
      <c r="B23" s="5" t="s">
        <v>31</v>
      </c>
      <c r="C23" s="33"/>
      <c r="D23" s="38"/>
      <c r="E23" s="39"/>
      <c r="F23" s="7"/>
    </row>
    <row r="24" spans="2:6" ht="16.5" x14ac:dyDescent="0.35">
      <c r="B24" s="9" t="s">
        <v>9</v>
      </c>
      <c r="C24" s="33">
        <v>200</v>
      </c>
      <c r="D24" s="38">
        <v>0</v>
      </c>
      <c r="E24" s="39">
        <f>+'Illustrative portfolio'!D23</f>
        <v>0.12328767123287671</v>
      </c>
      <c r="F24" s="7">
        <f>(-C24/100)*(91-(E24*365))/100*D24</f>
        <v>0</v>
      </c>
    </row>
    <row r="25" spans="2:6" ht="16.5" x14ac:dyDescent="0.35">
      <c r="B25" s="9" t="s">
        <v>10</v>
      </c>
      <c r="C25" s="33">
        <v>200</v>
      </c>
      <c r="D25" s="38">
        <v>0.1</v>
      </c>
      <c r="E25" s="39">
        <f>+'Illustrative portfolio'!D24</f>
        <v>0.12328767123287671</v>
      </c>
      <c r="F25" s="7">
        <f>(-C25/100)*(91-(E25*365))/100*D25</f>
        <v>-9.2000000000000012E-2</v>
      </c>
    </row>
    <row r="26" spans="2:6" ht="16.5" x14ac:dyDescent="0.35">
      <c r="B26" s="9" t="s">
        <v>11</v>
      </c>
      <c r="C26" s="33">
        <v>200</v>
      </c>
      <c r="D26" s="38">
        <v>0</v>
      </c>
      <c r="E26" s="39">
        <f>+'Illustrative portfolio'!D25</f>
        <v>0.12328767123287671</v>
      </c>
      <c r="F26" s="7">
        <f>(-C26/100)*(91-(E26*365))/100*D26</f>
        <v>0</v>
      </c>
    </row>
    <row r="27" spans="2:6" x14ac:dyDescent="0.25">
      <c r="B27" s="6"/>
      <c r="C27" s="33"/>
      <c r="D27" s="12">
        <f>SUM(D5:D26)</f>
        <v>1.0000000000000002</v>
      </c>
      <c r="E27" s="41">
        <f>+SUMPRODUCT(E5:E26,D5:D26)</f>
        <v>0.10136986301369863</v>
      </c>
      <c r="F27" s="29">
        <f>SUM(F5:F26)</f>
        <v>-0.34148529411764711</v>
      </c>
    </row>
    <row r="29" spans="2:6" ht="16.5" x14ac:dyDescent="0.35">
      <c r="B29" s="30" t="s">
        <v>40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8"/>
  <sheetViews>
    <sheetView workbookViewId="0">
      <selection activeCell="D5" sqref="D5"/>
    </sheetView>
  </sheetViews>
  <sheetFormatPr defaultRowHeight="15" x14ac:dyDescent="0.25"/>
  <cols>
    <col min="3" max="3" width="24" bestFit="1" customWidth="1"/>
    <col min="4" max="4" width="10.28515625" customWidth="1"/>
  </cols>
  <sheetData>
    <row r="3" spans="3:6" x14ac:dyDescent="0.25">
      <c r="C3" s="1" t="s">
        <v>18</v>
      </c>
      <c r="D3" s="2"/>
      <c r="E3" s="2"/>
      <c r="F3" s="2"/>
    </row>
    <row r="4" spans="3:6" x14ac:dyDescent="0.25">
      <c r="C4" s="6"/>
      <c r="D4" s="47" t="s">
        <v>45</v>
      </c>
      <c r="E4" s="47"/>
      <c r="F4" s="47"/>
    </row>
    <row r="5" spans="3:6" x14ac:dyDescent="0.25">
      <c r="C5" s="6" t="s">
        <v>19</v>
      </c>
      <c r="D5" s="37">
        <v>0.01</v>
      </c>
      <c r="E5" s="37">
        <v>0.02</v>
      </c>
      <c r="F5" s="37">
        <v>0.03</v>
      </c>
    </row>
    <row r="6" spans="3:6" x14ac:dyDescent="0.25">
      <c r="C6" s="35">
        <f>+'Illustrative portfolio'!D26</f>
        <v>0.10136986301369863</v>
      </c>
      <c r="D6" s="29">
        <f>+(100*-D5*C6)*365/100</f>
        <v>-0.37</v>
      </c>
      <c r="E6" s="29">
        <f>+(100*-E5*C6)*365/100</f>
        <v>-0.74</v>
      </c>
      <c r="F6" s="29">
        <f>+(100*-F5*C6)*365/100</f>
        <v>-1.1099999999999999</v>
      </c>
    </row>
    <row r="8" spans="3:6" ht="16.5" x14ac:dyDescent="0.35">
      <c r="C8" s="30" t="s">
        <v>40</v>
      </c>
    </row>
  </sheetData>
  <mergeCells count="1"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topLeftCell="B1" workbookViewId="0">
      <selection activeCell="F8" sqref="F8"/>
    </sheetView>
  </sheetViews>
  <sheetFormatPr defaultRowHeight="15" x14ac:dyDescent="0.25"/>
  <cols>
    <col min="1" max="2" width="20.140625" bestFit="1" customWidth="1"/>
    <col min="3" max="3" width="17" customWidth="1"/>
    <col min="4" max="4" width="24" bestFit="1" customWidth="1"/>
    <col min="5" max="5" width="16.42578125" bestFit="1" customWidth="1"/>
    <col min="6" max="6" width="27" customWidth="1"/>
    <col min="7" max="7" width="30" bestFit="1" customWidth="1"/>
  </cols>
  <sheetData>
    <row r="3" spans="2:9" x14ac:dyDescent="0.25">
      <c r="B3" s="3" t="s">
        <v>20</v>
      </c>
      <c r="C3" s="6"/>
      <c r="D3" s="6"/>
      <c r="E3" s="6"/>
      <c r="F3" s="6"/>
      <c r="G3" s="23">
        <f>+C3*D3%*F3</f>
        <v>0</v>
      </c>
      <c r="H3" s="2"/>
      <c r="I3" s="2"/>
    </row>
    <row r="4" spans="2:9" ht="45" x14ac:dyDescent="0.25">
      <c r="B4" s="24" t="s">
        <v>21</v>
      </c>
      <c r="C4" s="24" t="s">
        <v>22</v>
      </c>
      <c r="D4" s="28" t="s">
        <v>39</v>
      </c>
      <c r="E4" s="24" t="s">
        <v>15</v>
      </c>
      <c r="F4" s="32" t="s">
        <v>23</v>
      </c>
      <c r="G4" s="25" t="s">
        <v>5</v>
      </c>
      <c r="H4" s="2"/>
      <c r="I4" s="2"/>
    </row>
    <row r="5" spans="2:9" x14ac:dyDescent="0.25">
      <c r="B5" s="6" t="s">
        <v>24</v>
      </c>
      <c r="C5" s="7">
        <f>+'Illustrative portfolio'!C4+'Illustrative portfolio'!C5</f>
        <v>0.15000000000000002</v>
      </c>
      <c r="D5" s="6">
        <v>0</v>
      </c>
      <c r="E5" s="14">
        <f>+C5*D5</f>
        <v>0</v>
      </c>
      <c r="F5" s="33">
        <v>0</v>
      </c>
      <c r="G5" s="7">
        <f>(-F5/100)*E5*365/100*C5*D5</f>
        <v>0</v>
      </c>
      <c r="H5" s="2"/>
      <c r="I5" s="2"/>
    </row>
    <row r="6" spans="2:9" x14ac:dyDescent="0.25">
      <c r="B6" s="6" t="s">
        <v>9</v>
      </c>
      <c r="C6" s="7">
        <f>+'Illustrative portfolio'!C7+'Illustrative portfolio'!C11+'Illustrative portfolio'!C15+'Illustrative portfolio'!C19+'Illustrative portfolio'!C23</f>
        <v>0.39999999999999997</v>
      </c>
      <c r="D6" s="7">
        <f>+E15%</f>
        <v>2.41E-2</v>
      </c>
      <c r="E6" s="14">
        <f>+'Illustrative portfolio'!$D$26</f>
        <v>0.10136986301369863</v>
      </c>
      <c r="F6" s="33">
        <v>50</v>
      </c>
      <c r="G6" s="7">
        <f>(-F6/100)*E6*365/100*C6*D6</f>
        <v>-1.7833999999999999E-3</v>
      </c>
      <c r="H6" s="2"/>
      <c r="I6" s="2"/>
    </row>
    <row r="7" spans="2:9" x14ac:dyDescent="0.25">
      <c r="B7" s="6" t="s">
        <v>10</v>
      </c>
      <c r="C7" s="7">
        <f>+'Illustrative portfolio'!C24+'Illustrative portfolio'!C20+'Illustrative portfolio'!C16+'Illustrative portfolio'!C12+'Illustrative portfolio'!C8</f>
        <v>0.35</v>
      </c>
      <c r="D7" s="7">
        <f>+E16%</f>
        <v>3.7350000000000001E-2</v>
      </c>
      <c r="E7" s="14">
        <f>+'Illustrative portfolio'!$D$26</f>
        <v>0.10136986301369863</v>
      </c>
      <c r="F7" s="33">
        <v>100</v>
      </c>
      <c r="G7" s="7">
        <f>(-F7/100)*E7*365/100*C7*D7</f>
        <v>-4.8368250000000003E-3</v>
      </c>
      <c r="H7" s="2"/>
      <c r="I7" s="2"/>
    </row>
    <row r="8" spans="2:9" x14ac:dyDescent="0.25">
      <c r="B8" s="6" t="s">
        <v>11</v>
      </c>
      <c r="C8" s="7">
        <f>+'Illustrative portfolio'!C9+'Illustrative portfolio'!C13+'Illustrative portfolio'!C17+'Illustrative portfolio'!C21+'Illustrative portfolio'!C25</f>
        <v>0.1</v>
      </c>
      <c r="D8" s="7">
        <f t="shared" ref="D8:D9" si="0">+E17%</f>
        <v>7.0699999999999999E-2</v>
      </c>
      <c r="E8" s="14">
        <f>+'Illustrative portfolio'!$D$26</f>
        <v>0.10136986301369863</v>
      </c>
      <c r="F8" s="33">
        <v>200</v>
      </c>
      <c r="G8" s="7">
        <f>(-F8/100)*E8*365/100*C8*D8</f>
        <v>-5.2318E-3</v>
      </c>
      <c r="H8" s="2"/>
      <c r="I8" s="17"/>
    </row>
    <row r="9" spans="2:9" x14ac:dyDescent="0.25">
      <c r="B9" s="6" t="s">
        <v>25</v>
      </c>
      <c r="C9" s="7">
        <v>0</v>
      </c>
      <c r="D9" s="7">
        <f t="shared" si="0"/>
        <v>9.484999999999999E-2</v>
      </c>
      <c r="E9" s="14">
        <f>+'Illustrative portfolio'!$D$26</f>
        <v>0.10136986301369863</v>
      </c>
      <c r="F9" s="33">
        <v>300</v>
      </c>
      <c r="G9" s="7">
        <f>(-F9/100)*E9*365/100*C9*D9</f>
        <v>0</v>
      </c>
      <c r="H9" s="2"/>
      <c r="I9" s="2"/>
    </row>
    <row r="10" spans="2:9" x14ac:dyDescent="0.25">
      <c r="B10" s="6"/>
      <c r="C10" s="12">
        <f>SUM(C5:C9)</f>
        <v>1</v>
      </c>
      <c r="D10" s="7"/>
      <c r="E10" s="18"/>
      <c r="F10" s="34"/>
      <c r="G10" s="29">
        <f>SUM(G5:G9)</f>
        <v>-1.1852025E-2</v>
      </c>
      <c r="H10" s="19"/>
      <c r="I10" s="20"/>
    </row>
    <row r="11" spans="2:9" x14ac:dyDescent="0.25">
      <c r="B11" s="6"/>
      <c r="C11" s="3"/>
      <c r="D11" s="7"/>
      <c r="E11" s="7"/>
      <c r="F11" s="6"/>
      <c r="G11" s="7"/>
      <c r="H11" s="2"/>
      <c r="I11" s="19"/>
    </row>
    <row r="12" spans="2:9" x14ac:dyDescent="0.25">
      <c r="B12" s="15"/>
      <c r="C12" s="21"/>
      <c r="D12" s="22"/>
      <c r="E12" s="22"/>
      <c r="F12" s="2"/>
      <c r="G12" s="2"/>
      <c r="H12" s="2"/>
      <c r="I12" s="2"/>
    </row>
    <row r="13" spans="2:9" x14ac:dyDescent="0.25">
      <c r="B13" t="s">
        <v>33</v>
      </c>
    </row>
    <row r="14" spans="2:9" x14ac:dyDescent="0.25">
      <c r="B14" s="26" t="s">
        <v>37</v>
      </c>
      <c r="C14" s="26" t="s">
        <v>26</v>
      </c>
      <c r="D14" s="26" t="s">
        <v>27</v>
      </c>
      <c r="E14" s="26" t="s">
        <v>28</v>
      </c>
    </row>
    <row r="15" spans="2:9" x14ac:dyDescent="0.25">
      <c r="B15" s="26" t="s">
        <v>34</v>
      </c>
      <c r="C15" s="27">
        <f>+'Crisil ICRA transition matrix'!N31</f>
        <v>2.85</v>
      </c>
      <c r="D15" s="27">
        <f>+'Crisil ICRA transition matrix'!O31</f>
        <v>1.97</v>
      </c>
      <c r="E15" s="27">
        <f>+'Crisil ICRA transition matrix'!P31</f>
        <v>2.41</v>
      </c>
    </row>
    <row r="16" spans="2:9" x14ac:dyDescent="0.25">
      <c r="B16" s="26" t="s">
        <v>35</v>
      </c>
      <c r="C16" s="27">
        <f>+'Crisil ICRA transition matrix'!N32</f>
        <v>3.47</v>
      </c>
      <c r="D16" s="27">
        <f>+'Crisil ICRA transition matrix'!O32</f>
        <v>4</v>
      </c>
      <c r="E16" s="27">
        <f>+'Crisil ICRA transition matrix'!P32</f>
        <v>3.7350000000000003</v>
      </c>
    </row>
    <row r="17" spans="2:5" x14ac:dyDescent="0.25">
      <c r="B17" s="26" t="s">
        <v>36</v>
      </c>
      <c r="C17" s="27">
        <f>+'Crisil ICRA transition matrix'!N33</f>
        <v>8.27</v>
      </c>
      <c r="D17" s="27">
        <f>+'Crisil ICRA transition matrix'!O33</f>
        <v>5.8699999999999992</v>
      </c>
      <c r="E17" s="27">
        <f>+'Crisil ICRA transition matrix'!P33</f>
        <v>7.0699999999999994</v>
      </c>
    </row>
    <row r="18" spans="2:5" x14ac:dyDescent="0.25">
      <c r="B18" s="26" t="s">
        <v>41</v>
      </c>
      <c r="C18" s="27">
        <f>+'Crisil ICRA transition matrix'!N34</f>
        <v>10</v>
      </c>
      <c r="D18" s="27">
        <f>+'Crisil ICRA transition matrix'!O34</f>
        <v>8.9700000000000006</v>
      </c>
      <c r="E18" s="27">
        <f>+'Crisil ICRA transition matrix'!P34</f>
        <v>9.4849999999999994</v>
      </c>
    </row>
    <row r="19" spans="2:5" x14ac:dyDescent="0.25">
      <c r="B19" s="15" t="s">
        <v>38</v>
      </c>
    </row>
    <row r="22" spans="2:5" ht="16.5" x14ac:dyDescent="0.35">
      <c r="B22" s="30" t="s">
        <v>40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topLeftCell="A13" workbookViewId="0">
      <selection activeCell="N31" sqref="N31"/>
    </sheetView>
  </sheetViews>
  <sheetFormatPr defaultRowHeight="15" x14ac:dyDescent="0.25"/>
  <sheetData>
    <row r="2" spans="2:19" x14ac:dyDescent="0.25">
      <c r="B2" s="31" t="s">
        <v>43</v>
      </c>
      <c r="C2" s="31" t="s">
        <v>44</v>
      </c>
    </row>
    <row r="7" spans="2:19" x14ac:dyDescent="0.25">
      <c r="S7">
        <f>3.2+0.8</f>
        <v>4</v>
      </c>
    </row>
    <row r="26" spans="1:17" x14ac:dyDescent="0.25">
      <c r="A26" s="31" t="s">
        <v>43</v>
      </c>
      <c r="B26" s="31" t="s">
        <v>42</v>
      </c>
    </row>
    <row r="29" spans="1:17" x14ac:dyDescent="0.25">
      <c r="Q29" s="16"/>
    </row>
    <row r="30" spans="1:17" x14ac:dyDescent="0.25">
      <c r="N30" s="26" t="s">
        <v>26</v>
      </c>
      <c r="O30" s="26" t="s">
        <v>27</v>
      </c>
      <c r="P30" s="26" t="s">
        <v>28</v>
      </c>
      <c r="Q30" s="16"/>
    </row>
    <row r="31" spans="1:17" x14ac:dyDescent="0.25">
      <c r="N31" s="26">
        <v>2.85</v>
      </c>
      <c r="O31" s="26">
        <v>1.97</v>
      </c>
      <c r="P31" s="27">
        <f>+(O31+N31)/2</f>
        <v>2.41</v>
      </c>
      <c r="Q31" s="16"/>
    </row>
    <row r="32" spans="1:17" x14ac:dyDescent="0.25">
      <c r="N32" s="27">
        <f>3.17+0.2+0.1</f>
        <v>3.47</v>
      </c>
      <c r="O32" s="27">
        <f>3.2+0.8</f>
        <v>4</v>
      </c>
      <c r="P32" s="27">
        <f>+(O32+N32)/2</f>
        <v>3.7350000000000003</v>
      </c>
    </row>
    <row r="33" spans="14:16" x14ac:dyDescent="0.25">
      <c r="N33" s="27">
        <f>7.41+0.36+0.5</f>
        <v>8.27</v>
      </c>
      <c r="O33" s="27">
        <f>5.09+0.47+0.05+0.05+0.21</f>
        <v>5.8699999999999992</v>
      </c>
      <c r="P33" s="27">
        <f t="shared" ref="P33:P34" si="0">+(O33+N33)/2</f>
        <v>7.0699999999999994</v>
      </c>
    </row>
    <row r="34" spans="14:16" x14ac:dyDescent="0.25">
      <c r="N34" s="27">
        <f>6.72+3.28</f>
        <v>10</v>
      </c>
      <c r="O34" s="27">
        <f>7.12+0.42+0.32+1.11</f>
        <v>8.9700000000000006</v>
      </c>
      <c r="P34" s="27">
        <f t="shared" si="0"/>
        <v>9.4849999999999994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Illustrative portfolio</vt:lpstr>
      <vt:lpstr>Liquidity Risk</vt:lpstr>
      <vt:lpstr>Interest rate risk</vt:lpstr>
      <vt:lpstr>Credit risk</vt:lpstr>
      <vt:lpstr>Crisil ICRA transition matrix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70024235</dc:creator>
  <cp:lastModifiedBy>All</cp:lastModifiedBy>
  <dcterms:created xsi:type="dcterms:W3CDTF">2014-09-09T05:52:51Z</dcterms:created>
  <dcterms:modified xsi:type="dcterms:W3CDTF">2015-10-05T09:40:28Z</dcterms:modified>
</cp:coreProperties>
</file>